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ESCRITORIO\web taurus\"/>
    </mc:Choice>
  </mc:AlternateContent>
  <xr:revisionPtr revIDLastSave="0" documentId="8_{671A5360-89F0-4FA4-A54F-4641A13C951E}" xr6:coauthVersionLast="45" xr6:coauthVersionMax="45" xr10:uidLastSave="{00000000-0000-0000-0000-000000000000}"/>
  <bookViews>
    <workbookView xWindow="-108" yWindow="-108" windowWidth="23256" windowHeight="12576" xr2:uid="{6BD9C659-FA6A-4203-BBA2-0193400991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2" i="1"/>
  <c r="E31" i="1"/>
  <c r="E27" i="1"/>
  <c r="E26" i="1"/>
  <c r="E25" i="1"/>
  <c r="B21" i="1"/>
  <c r="E6" i="1"/>
  <c r="E5" i="1"/>
  <c r="E4" i="1"/>
  <c r="B5" i="1"/>
  <c r="E3" i="1" s="1"/>
  <c r="E28" i="1" l="1"/>
  <c r="E29" i="1" s="1"/>
  <c r="E8" i="1"/>
  <c r="E9" i="1" l="1"/>
  <c r="E11" i="1"/>
  <c r="E12" i="1" s="1"/>
  <c r="E30" i="1"/>
  <c r="E33" i="1" s="1"/>
  <c r="E37" i="1" s="1"/>
  <c r="B46" i="1" s="1"/>
  <c r="B47" i="1" s="1"/>
  <c r="E40" i="1" l="1"/>
  <c r="E46" i="1" s="1"/>
  <c r="E47" i="1" s="1"/>
  <c r="E38" i="1"/>
  <c r="E41" i="1" s="1"/>
</calcChain>
</file>

<file path=xl/sharedStrings.xml><?xml version="1.0" encoding="utf-8"?>
<sst xmlns="http://schemas.openxmlformats.org/spreadsheetml/2006/main" count="75" uniqueCount="70">
  <si>
    <t>COSTO DE LA IATF</t>
  </si>
  <si>
    <t>Variable</t>
  </si>
  <si>
    <t>Valor</t>
  </si>
  <si>
    <t>Item</t>
  </si>
  <si>
    <t>Costo/IATF ($)</t>
  </si>
  <si>
    <t>Cantidad de animales IATF</t>
  </si>
  <si>
    <t>Tratamiento</t>
  </si>
  <si>
    <t>Costo del tratamiento ($)</t>
  </si>
  <si>
    <t>Semen</t>
  </si>
  <si>
    <t>Precio del semen ($)</t>
  </si>
  <si>
    <t>Honorarios profesionales</t>
  </si>
  <si>
    <t>Honorarios profesionales/vaca inseminada ($)</t>
  </si>
  <si>
    <t>Distancia al establecimiento (km)</t>
  </si>
  <si>
    <t>Costo en $ por vaca inseminada</t>
  </si>
  <si>
    <t>Cantidad de viajes</t>
  </si>
  <si>
    <t>Costo en $ por vaca preñada</t>
  </si>
  <si>
    <t>Precio del km recorrido ($/km)</t>
  </si>
  <si>
    <t>Costo en Kg por vaca inseminada</t>
  </si>
  <si>
    <t>Precio del ternero ($)</t>
  </si>
  <si>
    <t>Costo en kg por vaca preñada</t>
  </si>
  <si>
    <t>% preñez a la IATF (%)</t>
  </si>
  <si>
    <t>Costo del tratamiento</t>
  </si>
  <si>
    <t>Dispositivo</t>
  </si>
  <si>
    <t>BE</t>
  </si>
  <si>
    <t>ECP</t>
  </si>
  <si>
    <t>PG</t>
  </si>
  <si>
    <t>eCG</t>
  </si>
  <si>
    <t>Material descartable (guantes, jeringas/agujas, vainas)</t>
  </si>
  <si>
    <t>Valores prefijados de las variables del modelo</t>
  </si>
  <si>
    <t>Costo total ($/vaca inseminada)</t>
  </si>
  <si>
    <t>Costo/toro ($)</t>
  </si>
  <si>
    <t>Precio de compra</t>
  </si>
  <si>
    <t>Precio de compra del toro ($)</t>
  </si>
  <si>
    <t xml:space="preserve">Gastos de comercialización </t>
  </si>
  <si>
    <t>Gastos de comercialización (%)</t>
  </si>
  <si>
    <t>Valor residual***</t>
  </si>
  <si>
    <t>Precio de venta del toro ($)</t>
  </si>
  <si>
    <t xml:space="preserve">Valor a amortizar </t>
  </si>
  <si>
    <t>Tiempo de amortización (años)</t>
  </si>
  <si>
    <t>Amortización anual</t>
  </si>
  <si>
    <t>Interés anual (%)*</t>
  </si>
  <si>
    <t>Intereses (sobre capital neto invertido)</t>
  </si>
  <si>
    <t>Relación toro/vaca**</t>
  </si>
  <si>
    <t>Costo de oportunidad****</t>
  </si>
  <si>
    <t>Costo de sanidad (revisación +  2 raspajes + vacunas + antiparasitarios)</t>
  </si>
  <si>
    <t xml:space="preserve">Sanidad </t>
  </si>
  <si>
    <t>Precio del ternero ($/kg)</t>
  </si>
  <si>
    <t>Costo total/toro/año</t>
  </si>
  <si>
    <t>Precio del novillo ($/kg)</t>
  </si>
  <si>
    <t xml:space="preserve">Costo en $ por vaca entorada </t>
  </si>
  <si>
    <t>Porcentaje de preñez (%)</t>
  </si>
  <si>
    <t xml:space="preserve">Costo en $ por vaca preñada </t>
  </si>
  <si>
    <t>Porcentaje de destete (%)</t>
  </si>
  <si>
    <t>Peso al destete (kg)</t>
  </si>
  <si>
    <t>* tasa pasiva de BNA</t>
  </si>
  <si>
    <t>**Relación costo de mantenimiento toro/vaca</t>
  </si>
  <si>
    <t>*** precio de venta menos gastos de comercialización</t>
  </si>
  <si>
    <t>**** (Relación toro/vaca) x (% destete/100) x (peso al destete) x (precio del kg de ternero)</t>
  </si>
  <si>
    <t>COSTO DEL REPASO CON SERVICIO NATURAL</t>
  </si>
  <si>
    <t>Cantidad de toros de repaso</t>
  </si>
  <si>
    <t>Porcentaje de toros de repaso (%)*****</t>
  </si>
  <si>
    <t>***** Porcentaje del total del vientres considerando la proporción de vacas vacías</t>
  </si>
  <si>
    <t>COSTO DE LA IATF + REPASO CON TORO</t>
  </si>
  <si>
    <t>Viáticos/animal</t>
  </si>
  <si>
    <t>Costo en $ por vaca incorporada a servicio</t>
  </si>
  <si>
    <t>Las celdas celestes son las que se pueden cambiar</t>
  </si>
  <si>
    <t xml:space="preserve">Costo en Kg novillo por vaca entorada </t>
  </si>
  <si>
    <t xml:space="preserve">Costo en kg novillo por vaca preñada </t>
  </si>
  <si>
    <t>Costo en Kg novillo por vaca incorporada a servicio</t>
  </si>
  <si>
    <t>Costo en Kg novillo por vaca preñada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</si>
</sst>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1" xfId="0" applyBorder="1"/>
    <xf numFmtId="0" fontId="1" fillId="5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5" borderId="2" xfId="0" applyFont="1" applyFill="1" applyBorder="1"/>
    <xf numFmtId="2" fontId="1" fillId="5" borderId="1" xfId="0" applyNumberFormat="1" applyFont="1" applyFill="1" applyBorder="1" applyAlignment="1" applyProtection="1">
      <alignment horizontal="center"/>
      <protection hidden="1"/>
    </xf>
    <xf numFmtId="0" fontId="0" fillId="5" borderId="0" xfId="0" applyFill="1"/>
    <xf numFmtId="0" fontId="1" fillId="5" borderId="0" xfId="0" applyFont="1" applyFill="1" applyProtection="1">
      <protection hidden="1"/>
    </xf>
    <xf numFmtId="2" fontId="0" fillId="5" borderId="1" xfId="0" applyNumberForma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>
      <alignment horizontal="left"/>
    </xf>
    <xf numFmtId="0" fontId="0" fillId="5" borderId="0" xfId="0" applyFill="1" applyProtection="1">
      <protection hidden="1"/>
    </xf>
    <xf numFmtId="2" fontId="1" fillId="5" borderId="1" xfId="0" applyNumberFormat="1" applyFont="1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1" fillId="5" borderId="0" xfId="0" applyFont="1" applyFill="1" applyBorder="1"/>
    <xf numFmtId="0" fontId="4" fillId="2" borderId="1" xfId="0" applyFont="1" applyFill="1" applyBorder="1"/>
    <xf numFmtId="2" fontId="1" fillId="5" borderId="0" xfId="0" applyNumberFormat="1" applyFont="1" applyFill="1" applyBorder="1" applyProtection="1">
      <protection hidden="1"/>
    </xf>
    <xf numFmtId="0" fontId="2" fillId="3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CC77-C250-4D3A-8746-5702D44CEE52}">
  <dimension ref="A1:E50"/>
  <sheetViews>
    <sheetView tabSelected="1" zoomScaleNormal="100" workbookViewId="0">
      <selection activeCell="G17" sqref="G17"/>
    </sheetView>
  </sheetViews>
  <sheetFormatPr baseColWidth="10" defaultRowHeight="14.4" x14ac:dyDescent="0.3"/>
  <cols>
    <col min="1" max="1" width="47.6640625" customWidth="1"/>
    <col min="3" max="3" width="2.88671875" customWidth="1"/>
    <col min="4" max="4" width="43.44140625" customWidth="1"/>
    <col min="5" max="5" width="14.109375" customWidth="1"/>
  </cols>
  <sheetData>
    <row r="1" spans="1:5" ht="18" x14ac:dyDescent="0.35">
      <c r="A1" s="35" t="s">
        <v>0</v>
      </c>
      <c r="B1" s="35"/>
      <c r="C1" s="35"/>
      <c r="D1" s="35"/>
      <c r="E1" s="35"/>
    </row>
    <row r="2" spans="1:5" x14ac:dyDescent="0.3">
      <c r="A2" s="6" t="s">
        <v>28</v>
      </c>
      <c r="B2" s="6"/>
      <c r="C2" s="1"/>
      <c r="D2" s="6" t="s">
        <v>3</v>
      </c>
      <c r="E2" s="6" t="s">
        <v>4</v>
      </c>
    </row>
    <row r="3" spans="1:5" x14ac:dyDescent="0.3">
      <c r="A3" s="7" t="s">
        <v>1</v>
      </c>
      <c r="B3" s="7" t="s">
        <v>2</v>
      </c>
      <c r="C3" s="1"/>
      <c r="D3" s="3" t="s">
        <v>6</v>
      </c>
      <c r="E3" s="21">
        <f>B5</f>
        <v>309</v>
      </c>
    </row>
    <row r="4" spans="1:5" x14ac:dyDescent="0.3">
      <c r="A4" s="2" t="s">
        <v>5</v>
      </c>
      <c r="B4" s="31">
        <v>400</v>
      </c>
      <c r="C4" s="1"/>
      <c r="D4" s="3" t="s">
        <v>8</v>
      </c>
      <c r="E4" s="21">
        <f>B6</f>
        <v>400</v>
      </c>
    </row>
    <row r="5" spans="1:5" x14ac:dyDescent="0.3">
      <c r="A5" s="2" t="s">
        <v>7</v>
      </c>
      <c r="B5" s="21">
        <f>SUM(B15:B20)</f>
        <v>309</v>
      </c>
      <c r="C5" s="4"/>
      <c r="D5" s="3" t="s">
        <v>10</v>
      </c>
      <c r="E5" s="21">
        <f>B7</f>
        <v>500</v>
      </c>
    </row>
    <row r="6" spans="1:5" x14ac:dyDescent="0.3">
      <c r="A6" s="2" t="s">
        <v>9</v>
      </c>
      <c r="B6" s="31">
        <v>400</v>
      </c>
      <c r="C6" s="4"/>
      <c r="D6" s="3" t="s">
        <v>63</v>
      </c>
      <c r="E6" s="21">
        <f>B8*2*B9*B10/B4</f>
        <v>60</v>
      </c>
    </row>
    <row r="7" spans="1:5" x14ac:dyDescent="0.3">
      <c r="A7" s="2" t="s">
        <v>11</v>
      </c>
      <c r="B7" s="31">
        <v>500</v>
      </c>
      <c r="C7" s="4"/>
      <c r="E7" s="18"/>
    </row>
    <row r="8" spans="1:5" x14ac:dyDescent="0.3">
      <c r="A8" s="2" t="s">
        <v>12</v>
      </c>
      <c r="B8" s="31">
        <v>200</v>
      </c>
      <c r="C8" s="4"/>
      <c r="D8" s="22" t="s">
        <v>13</v>
      </c>
      <c r="E8" s="23">
        <f>SUM(E3:E6)</f>
        <v>1269</v>
      </c>
    </row>
    <row r="9" spans="1:5" x14ac:dyDescent="0.3">
      <c r="A9" s="2" t="s">
        <v>14</v>
      </c>
      <c r="B9" s="31">
        <v>3</v>
      </c>
      <c r="C9" s="4"/>
      <c r="D9" s="22" t="s">
        <v>15</v>
      </c>
      <c r="E9" s="23">
        <f>E8/B12*100</f>
        <v>2538</v>
      </c>
    </row>
    <row r="10" spans="1:5" x14ac:dyDescent="0.3">
      <c r="A10" s="2" t="s">
        <v>16</v>
      </c>
      <c r="B10" s="31">
        <v>20</v>
      </c>
      <c r="C10" s="4"/>
      <c r="D10" s="24"/>
      <c r="E10" s="25"/>
    </row>
    <row r="11" spans="1:5" x14ac:dyDescent="0.3">
      <c r="A11" s="2" t="s">
        <v>18</v>
      </c>
      <c r="B11" s="31">
        <v>140</v>
      </c>
      <c r="C11" s="1"/>
      <c r="D11" s="22" t="s">
        <v>17</v>
      </c>
      <c r="E11" s="23">
        <f>E8/B34</f>
        <v>12.69</v>
      </c>
    </row>
    <row r="12" spans="1:5" x14ac:dyDescent="0.3">
      <c r="A12" s="2" t="s">
        <v>20</v>
      </c>
      <c r="B12" s="31">
        <v>50</v>
      </c>
      <c r="C12" s="1"/>
      <c r="D12" s="22" t="s">
        <v>19</v>
      </c>
      <c r="E12" s="23">
        <f>E11/B12*100</f>
        <v>25.379999999999995</v>
      </c>
    </row>
    <row r="13" spans="1:5" x14ac:dyDescent="0.3">
      <c r="A13" s="5"/>
      <c r="B13" s="4"/>
      <c r="C13" s="1"/>
      <c r="D13" s="24"/>
      <c r="E13" s="24"/>
    </row>
    <row r="14" spans="1:5" x14ac:dyDescent="0.3">
      <c r="A14" s="8" t="s">
        <v>21</v>
      </c>
      <c r="B14" s="8"/>
      <c r="C14" s="1"/>
    </row>
    <row r="15" spans="1:5" x14ac:dyDescent="0.3">
      <c r="A15" s="9" t="s">
        <v>22</v>
      </c>
      <c r="B15" s="31">
        <v>110</v>
      </c>
    </row>
    <row r="16" spans="1:5" x14ac:dyDescent="0.3">
      <c r="A16" s="9" t="s">
        <v>23</v>
      </c>
      <c r="B16" s="31">
        <v>4.75</v>
      </c>
    </row>
    <row r="17" spans="1:5" x14ac:dyDescent="0.3">
      <c r="A17" s="9" t="s">
        <v>24</v>
      </c>
      <c r="B17" s="31">
        <v>3.25</v>
      </c>
    </row>
    <row r="18" spans="1:5" x14ac:dyDescent="0.3">
      <c r="A18" s="9" t="s">
        <v>25</v>
      </c>
      <c r="B18" s="31">
        <v>41</v>
      </c>
    </row>
    <row r="19" spans="1:5" x14ac:dyDescent="0.3">
      <c r="A19" s="9" t="s">
        <v>26</v>
      </c>
      <c r="B19" s="31">
        <v>135</v>
      </c>
    </row>
    <row r="20" spans="1:5" x14ac:dyDescent="0.3">
      <c r="A20" s="9" t="s">
        <v>27</v>
      </c>
      <c r="B20" s="31">
        <v>15</v>
      </c>
    </row>
    <row r="21" spans="1:5" x14ac:dyDescent="0.3">
      <c r="A21" s="11" t="s">
        <v>29</v>
      </c>
      <c r="B21" s="27">
        <f>SUM(B15:B20)</f>
        <v>309</v>
      </c>
    </row>
    <row r="23" spans="1:5" ht="18" x14ac:dyDescent="0.35">
      <c r="A23" s="35" t="s">
        <v>58</v>
      </c>
      <c r="B23" s="35"/>
      <c r="C23" s="35"/>
      <c r="D23" s="35"/>
      <c r="E23" s="35"/>
    </row>
    <row r="24" spans="1:5" x14ac:dyDescent="0.3">
      <c r="A24" s="36" t="s">
        <v>28</v>
      </c>
      <c r="B24" s="36"/>
      <c r="C24" s="1"/>
      <c r="D24" s="6" t="s">
        <v>3</v>
      </c>
      <c r="E24" s="12" t="s">
        <v>30</v>
      </c>
    </row>
    <row r="25" spans="1:5" x14ac:dyDescent="0.3">
      <c r="A25" s="13" t="s">
        <v>1</v>
      </c>
      <c r="B25" s="13" t="s">
        <v>2</v>
      </c>
      <c r="C25" s="1"/>
      <c r="D25" s="14" t="s">
        <v>31</v>
      </c>
      <c r="E25" s="21">
        <f>B26</f>
        <v>120000</v>
      </c>
    </row>
    <row r="26" spans="1:5" x14ac:dyDescent="0.3">
      <c r="A26" s="2" t="s">
        <v>32</v>
      </c>
      <c r="B26" s="31">
        <v>120000</v>
      </c>
      <c r="C26" s="1"/>
      <c r="D26" s="14" t="s">
        <v>33</v>
      </c>
      <c r="E26" s="21">
        <f>B26*B27/100</f>
        <v>4800</v>
      </c>
    </row>
    <row r="27" spans="1:5" x14ac:dyDescent="0.3">
      <c r="A27" s="2" t="s">
        <v>34</v>
      </c>
      <c r="B27" s="31">
        <v>4</v>
      </c>
      <c r="C27" s="1"/>
      <c r="D27" s="14" t="s">
        <v>35</v>
      </c>
      <c r="E27" s="21">
        <f>B28*(100-B27)/100</f>
        <v>33600</v>
      </c>
    </row>
    <row r="28" spans="1:5" x14ac:dyDescent="0.3">
      <c r="A28" s="2" t="s">
        <v>36</v>
      </c>
      <c r="B28" s="31">
        <v>35000</v>
      </c>
      <c r="C28" s="1"/>
      <c r="D28" s="14" t="s">
        <v>37</v>
      </c>
      <c r="E28" s="21">
        <f>E25+E26-E27</f>
        <v>91200</v>
      </c>
    </row>
    <row r="29" spans="1:5" x14ac:dyDescent="0.3">
      <c r="A29" s="2" t="s">
        <v>38</v>
      </c>
      <c r="B29" s="31">
        <v>4</v>
      </c>
      <c r="C29" s="1"/>
      <c r="D29" s="14" t="s">
        <v>39</v>
      </c>
      <c r="E29" s="26">
        <f>E28/B29</f>
        <v>22800</v>
      </c>
    </row>
    <row r="30" spans="1:5" x14ac:dyDescent="0.3">
      <c r="A30" s="2" t="s">
        <v>40</v>
      </c>
      <c r="B30" s="31">
        <v>25</v>
      </c>
      <c r="C30" s="1"/>
      <c r="D30" s="10" t="s">
        <v>41</v>
      </c>
      <c r="E30" s="26">
        <f>E28*B30/100</f>
        <v>22800</v>
      </c>
    </row>
    <row r="31" spans="1:5" x14ac:dyDescent="0.3">
      <c r="A31" s="2" t="s">
        <v>42</v>
      </c>
      <c r="B31" s="31">
        <v>1.5</v>
      </c>
      <c r="C31" s="1"/>
      <c r="D31" s="10" t="s">
        <v>43</v>
      </c>
      <c r="E31" s="21">
        <f>B31*B37/100*B38*B33</f>
        <v>27552</v>
      </c>
    </row>
    <row r="32" spans="1:5" x14ac:dyDescent="0.3">
      <c r="A32" s="2" t="s">
        <v>44</v>
      </c>
      <c r="B32" s="31">
        <v>3000</v>
      </c>
      <c r="C32" s="1"/>
      <c r="D32" s="14" t="s">
        <v>45</v>
      </c>
      <c r="E32" s="21">
        <f>B32</f>
        <v>3000</v>
      </c>
    </row>
    <row r="33" spans="1:5" x14ac:dyDescent="0.3">
      <c r="A33" s="2" t="s">
        <v>46</v>
      </c>
      <c r="B33" s="31">
        <v>140</v>
      </c>
      <c r="C33" s="1"/>
      <c r="D33" s="28" t="s">
        <v>47</v>
      </c>
      <c r="E33" s="23">
        <f>SUM(E29:E32)</f>
        <v>76152</v>
      </c>
    </row>
    <row r="34" spans="1:5" x14ac:dyDescent="0.3">
      <c r="A34" s="15" t="s">
        <v>48</v>
      </c>
      <c r="B34" s="31">
        <v>100</v>
      </c>
      <c r="C34" s="1"/>
      <c r="E34" s="19"/>
    </row>
    <row r="35" spans="1:5" x14ac:dyDescent="0.3">
      <c r="A35" s="2" t="s">
        <v>60</v>
      </c>
      <c r="B35" s="31">
        <v>2.5</v>
      </c>
      <c r="C35" s="1"/>
      <c r="D35" t="s">
        <v>59</v>
      </c>
      <c r="E35" s="20">
        <f>B4*B12/100*B35/100</f>
        <v>5</v>
      </c>
    </row>
    <row r="36" spans="1:5" x14ac:dyDescent="0.3">
      <c r="A36" s="2" t="s">
        <v>50</v>
      </c>
      <c r="B36" s="31">
        <v>90</v>
      </c>
      <c r="C36" s="1"/>
      <c r="E36" s="19"/>
    </row>
    <row r="37" spans="1:5" x14ac:dyDescent="0.3">
      <c r="A37" s="2" t="s">
        <v>52</v>
      </c>
      <c r="B37" s="31">
        <v>82</v>
      </c>
      <c r="C37" s="1"/>
      <c r="D37" s="11" t="s">
        <v>49</v>
      </c>
      <c r="E37" s="23">
        <f>E33/100*B35</f>
        <v>1903.8</v>
      </c>
    </row>
    <row r="38" spans="1:5" x14ac:dyDescent="0.3">
      <c r="A38" s="2" t="s">
        <v>53</v>
      </c>
      <c r="B38" s="31">
        <v>160</v>
      </c>
      <c r="C38" s="1"/>
      <c r="D38" s="11" t="s">
        <v>51</v>
      </c>
      <c r="E38" s="23">
        <f>E37*100/B36</f>
        <v>2115.3333333333335</v>
      </c>
    </row>
    <row r="39" spans="1:5" x14ac:dyDescent="0.3">
      <c r="C39" s="1"/>
      <c r="D39" s="24"/>
      <c r="E39" s="29"/>
    </row>
    <row r="40" spans="1:5" x14ac:dyDescent="0.3">
      <c r="A40" s="5" t="s">
        <v>54</v>
      </c>
      <c r="D40" s="11" t="s">
        <v>66</v>
      </c>
      <c r="E40" s="23">
        <f>E37/B34</f>
        <v>19.038</v>
      </c>
    </row>
    <row r="41" spans="1:5" x14ac:dyDescent="0.3">
      <c r="A41" s="17" t="s">
        <v>55</v>
      </c>
      <c r="D41" s="11" t="s">
        <v>67</v>
      </c>
      <c r="E41" s="23">
        <f>E38/B34</f>
        <v>21.153333333333336</v>
      </c>
    </row>
    <row r="42" spans="1:5" x14ac:dyDescent="0.3">
      <c r="A42" t="s">
        <v>56</v>
      </c>
    </row>
    <row r="43" spans="1:5" x14ac:dyDescent="0.3">
      <c r="A43" t="s">
        <v>57</v>
      </c>
    </row>
    <row r="44" spans="1:5" x14ac:dyDescent="0.3">
      <c r="A44" t="s">
        <v>61</v>
      </c>
    </row>
    <row r="45" spans="1:5" ht="18" x14ac:dyDescent="0.35">
      <c r="A45" s="35" t="s">
        <v>62</v>
      </c>
      <c r="B45" s="35"/>
      <c r="C45" s="35"/>
      <c r="D45" s="35"/>
      <c r="E45" s="35"/>
    </row>
    <row r="46" spans="1:5" x14ac:dyDescent="0.3">
      <c r="A46" s="11" t="s">
        <v>64</v>
      </c>
      <c r="B46" s="30">
        <f>E8+E37</f>
        <v>3172.8</v>
      </c>
      <c r="C46" s="24"/>
      <c r="D46" s="11" t="s">
        <v>68</v>
      </c>
      <c r="E46" s="30">
        <f>E11+E40</f>
        <v>31.728000000000002</v>
      </c>
    </row>
    <row r="47" spans="1:5" x14ac:dyDescent="0.3">
      <c r="A47" s="11" t="s">
        <v>15</v>
      </c>
      <c r="B47" s="30">
        <f>B46/B36*100</f>
        <v>3525.3333333333339</v>
      </c>
      <c r="C47" s="24"/>
      <c r="D47" s="11" t="s">
        <v>69</v>
      </c>
      <c r="E47" s="30">
        <f>E46/B36*100</f>
        <v>35.253333333333337</v>
      </c>
    </row>
    <row r="48" spans="1:5" x14ac:dyDescent="0.3">
      <c r="A48" s="32"/>
      <c r="B48" s="34"/>
      <c r="C48" s="24"/>
      <c r="D48" s="32"/>
      <c r="E48" s="34"/>
    </row>
    <row r="49" spans="1:4" ht="15.6" x14ac:dyDescent="0.3">
      <c r="A49" s="33" t="s">
        <v>65</v>
      </c>
    </row>
    <row r="50" spans="1:4" x14ac:dyDescent="0.3">
      <c r="D50" s="16"/>
    </row>
  </sheetData>
  <sheetProtection algorithmName="SHA-512" hashValue="60ckqpXht4/494LSHZTAeDTRYsS0nhnFU3ZK6aWVM8Qus9BhjN9C7XPVdcwWONzi42v3JiOuzfwoi3D3jjsJ+w==" saltValue="3L1Wx9KrXuXT+jWcK43EfQ==" spinCount="100000" sheet="1" objects="1" scenarios="1"/>
  <mergeCells count="4">
    <mergeCell ref="A1:E1"/>
    <mergeCell ref="A23:E23"/>
    <mergeCell ref="A24:B24"/>
    <mergeCell ref="A45:E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2020-01-21T16:24:00Z</dcterms:created>
  <dcterms:modified xsi:type="dcterms:W3CDTF">2020-09-05T14:10:40Z</dcterms:modified>
</cp:coreProperties>
</file>